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1760" activeTab="0"/>
  </bookViews>
  <sheets>
    <sheet name="Drittelversatz Treppenform" sheetId="1" r:id="rId1"/>
    <sheet name="Halbversatz" sheetId="2" r:id="rId2"/>
    <sheet name="Drittelversatz normal mit Ecken" sheetId="3" r:id="rId3"/>
  </sheets>
  <definedNames>
    <definedName name="_xlnm.Print_Area" localSheetId="2">'Drittelversatz normal mit Ecken'!$A:$G</definedName>
    <definedName name="_xlnm.Print_Area" localSheetId="0">'Drittelversatz Treppenform'!$A:$E</definedName>
    <definedName name="_xlnm.Print_Area" localSheetId="1">'Halbversatz'!$A:$E</definedName>
  </definedNames>
  <calcPr fullCalcOnLoad="1"/>
</workbook>
</file>

<file path=xl/sharedStrings.xml><?xml version="1.0" encoding="utf-8"?>
<sst xmlns="http://schemas.openxmlformats.org/spreadsheetml/2006/main" count="155" uniqueCount="69">
  <si>
    <t>Anzahl Steinlagen</t>
  </si>
  <si>
    <t>Mauerlänge angepasst auf die Elementlänge</t>
  </si>
  <si>
    <t>Mauerhöhe angepasst auf die Elementhöhe</t>
  </si>
  <si>
    <t>Element</t>
  </si>
  <si>
    <t>Bedarf</t>
  </si>
  <si>
    <t>Länge der Mauer (Meter)</t>
  </si>
  <si>
    <t>Aufbauhöhe der Mauer (cm)</t>
  </si>
  <si>
    <t>NEBENRECHNUNGEN INTERN</t>
  </si>
  <si>
    <t>Mauerbreite m</t>
  </si>
  <si>
    <t>Cubaro®</t>
  </si>
  <si>
    <t>Anzahl Segmente bei Länge</t>
  </si>
  <si>
    <t>Länge Grundelement</t>
  </si>
  <si>
    <t>Versatz</t>
  </si>
  <si>
    <t>Lage</t>
  </si>
  <si>
    <t>Anzahl GE EE</t>
  </si>
  <si>
    <t>Anzahl Drittel EE</t>
  </si>
  <si>
    <t>Anzahl Zweidrittel EE</t>
  </si>
  <si>
    <t>Anzahl GE gesamt bei Länge</t>
  </si>
  <si>
    <t>Anzahl Drittel gesamt bei Länge</t>
  </si>
  <si>
    <t>Anzahl Zweidrittel gesamt bei Länge</t>
  </si>
  <si>
    <t>Anzahl GE</t>
  </si>
  <si>
    <t>Anzahl DE</t>
  </si>
  <si>
    <t>Anzahl ZDE</t>
  </si>
  <si>
    <t>ENDELEMENTE</t>
  </si>
  <si>
    <t>GRUNDELEMENTE</t>
  </si>
  <si>
    <t>ANZAHL LAGEN</t>
  </si>
  <si>
    <t>ABDECKSTEINE</t>
  </si>
  <si>
    <t>Anzahl DE EE</t>
  </si>
  <si>
    <t>Anzahl ZDE EE</t>
  </si>
  <si>
    <r>
      <t xml:space="preserve">Bedarfsberechnung </t>
    </r>
    <r>
      <rPr>
        <b/>
        <sz val="14"/>
        <rFont val="Calibri"/>
        <family val="2"/>
      </rPr>
      <t>/ Drittelversatz Treppenform</t>
    </r>
  </si>
  <si>
    <t>** Es wird davon ausgegangen, dass aus jedem End-Element/End-Abdeckstein</t>
  </si>
  <si>
    <t>* Bei Bedarf bauseits herzustellen</t>
  </si>
  <si>
    <t>Grundelemente gesamt</t>
  </si>
  <si>
    <t>End-Elemente gesamt**</t>
  </si>
  <si>
    <t>davon Grundelemente normal</t>
  </si>
  <si>
    <t>davon Grundelemente als Zweidrittelelemente*</t>
  </si>
  <si>
    <t>davon Grundelemente als Drittelelemente*</t>
  </si>
  <si>
    <t>davon End-Elemente normal</t>
  </si>
  <si>
    <t>davon End-Elemente als Zweidrittelelemente*</t>
  </si>
  <si>
    <t>davon End-Elemente als Drittelelemente*</t>
  </si>
  <si>
    <t>Abdecksteine gesamt</t>
  </si>
  <si>
    <t>davon Abdecksteine normal</t>
  </si>
  <si>
    <t>davon Abdecksteine als Zweidrittelelemente*</t>
  </si>
  <si>
    <t>davon Abdecksteine als Drittelelemente*</t>
  </si>
  <si>
    <t>End-Abdecksteine gesamt**</t>
  </si>
  <si>
    <t>davon End-Abdecksteine normal</t>
  </si>
  <si>
    <t>davon End-Abdecksteine als Zweidrittelelemente*</t>
  </si>
  <si>
    <t>davon End-Abdecksteine als Drittelelemente*</t>
  </si>
  <si>
    <t>jeweils ein Drittel- oder ein Zweidrittel-Element bauseits hergestellt wird</t>
  </si>
  <si>
    <t>Bedarf bei geradem Mauerverlauf im Drittelversatz ("Treppenform")</t>
  </si>
  <si>
    <r>
      <t xml:space="preserve">Bedarfsberechnung </t>
    </r>
    <r>
      <rPr>
        <b/>
        <sz val="14"/>
        <rFont val="Calibri"/>
        <family val="2"/>
      </rPr>
      <t>/ normaler Drittelversatz</t>
    </r>
  </si>
  <si>
    <t>Anzahl Ecken</t>
  </si>
  <si>
    <r>
      <t xml:space="preserve">Bei der Berücksichtigung von Ecken im Mauerverlauf müssen für die Angabe der Gesamtlänge der Mauer die jeweils </t>
    </r>
    <r>
      <rPr>
        <b/>
        <sz val="10"/>
        <color indexed="30"/>
        <rFont val="Calibri"/>
        <family val="2"/>
      </rPr>
      <t>längsten Längen</t>
    </r>
    <r>
      <rPr>
        <sz val="10"/>
        <color indexed="30"/>
        <rFont val="Calibri"/>
        <family val="2"/>
      </rPr>
      <t xml:space="preserve"> der einzelnen Segmente addiert werden (im Beispiel: Länge 1 + Länge 2 + Länge 3).</t>
    </r>
  </si>
  <si>
    <t>Bedarf bei geradem Mauerverlauf im normalen Drittelversatz</t>
  </si>
  <si>
    <t>Mittenachse</t>
  </si>
  <si>
    <t>BERECHNUNG GERADE</t>
  </si>
  <si>
    <t>BERECHNUNG MITTENACHSE</t>
  </si>
  <si>
    <t>Eine Eckausbildung erfolgt immer unter Verwendung normaler End-Elemente (siehe Beispielskizze). Bei abweichenden Längen der einzelnen Mauersegmente, bei denen Drittel- und Zweidrittel-Elemente benötigt werden, muss der Bedarf an zusätzlichen Drittel- oder Zweidrittel-Endelementen manuell errechnet werden.</t>
  </si>
  <si>
    <t>Bedarf bei geradem Mauerverlauf</t>
  </si>
  <si>
    <t>davon Grundelemente als Halbelemente*</t>
  </si>
  <si>
    <t>End-Elemente gesamt</t>
  </si>
  <si>
    <t>End-Abdecksteine gesamt</t>
  </si>
  <si>
    <t>davon Endelemente normal</t>
  </si>
  <si>
    <t>davon Endelemente als Halbelemente*</t>
  </si>
  <si>
    <t>davon End-Abdecksteine als Halbelemente*</t>
  </si>
  <si>
    <t>davon Abdecksteine als Halbelemente*</t>
  </si>
  <si>
    <r>
      <t xml:space="preserve">© KANN GmbH Baustoffwerke
</t>
    </r>
    <r>
      <rPr>
        <b/>
        <sz val="11"/>
        <rFont val="Calibri"/>
        <family val="2"/>
      </rPr>
      <t>Kundenservice:</t>
    </r>
    <r>
      <rPr>
        <sz val="11"/>
        <rFont val="Calibri"/>
        <family val="2"/>
      </rPr>
      <t xml:space="preserve"> 02622 707-136, info@kann.de</t>
    </r>
  </si>
  <si>
    <r>
      <t xml:space="preserve">© KANN GmbH Baustoffwerke
</t>
    </r>
    <r>
      <rPr>
        <b/>
        <sz val="11"/>
        <rFont val="Calibri"/>
        <family val="2"/>
      </rPr>
      <t xml:space="preserve">Kundenservice: </t>
    </r>
    <r>
      <rPr>
        <sz val="11"/>
        <rFont val="Calibri"/>
        <family val="2"/>
      </rPr>
      <t>02622 707-136, info@kann.de</t>
    </r>
  </si>
  <si>
    <r>
      <t xml:space="preserve">Bedarfsberechnung </t>
    </r>
    <r>
      <rPr>
        <b/>
        <sz val="14"/>
        <rFont val="Calibri"/>
        <family val="2"/>
      </rPr>
      <t>/ Halbversatz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</si>
</sst>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&quot; m&quot;"/>
    <numFmt numFmtId="166" formatCode="#,##0.000_ ;[Red]\-#,##0.000\ "/>
    <numFmt numFmtId="167" formatCode="#,##0.000000"/>
    <numFmt numFmtId="168" formatCode="#0&quot; St.&quot;"/>
    <numFmt numFmtId="169" formatCode="#,##0&quot; cm&quot;"/>
    <numFmt numFmtId="170" formatCode="#0&quot; Ecken&quot;"/>
    <numFmt numFmtId="171" formatCode="0.000"/>
    <numFmt numFmtId="172" formatCode="#,##0.000&quot; m&quot;"/>
    <numFmt numFmtId="173" formatCode="#,##0.0_ ;[Red]\-#,##0.0\ "/>
    <numFmt numFmtId="174" formatCode="#,##0.00_ ;[Red]\-#,##0.00\ "/>
    <numFmt numFmtId="175" formatCode="#0.0&quot; St.&quot;"/>
    <numFmt numFmtId="176" formatCode="#0.00&quot; St.&quot;"/>
    <numFmt numFmtId="177" formatCode="#0.000&quot; St.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8"/>
      <color indexed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color indexed="40"/>
      <name val="Calibri"/>
      <family val="2"/>
    </font>
    <font>
      <b/>
      <sz val="12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i/>
      <sz val="10"/>
      <color rgb="FF00B0F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7" fillId="33" borderId="11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27" fillId="33" borderId="12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164" fontId="31" fillId="0" borderId="0" xfId="0" applyNumberFormat="1" applyFont="1" applyAlignment="1" applyProtection="1">
      <alignment horizontal="center" vertical="center"/>
      <protection/>
    </xf>
    <xf numFmtId="168" fontId="32" fillId="0" borderId="0" xfId="0" applyNumberFormat="1" applyFont="1" applyAlignment="1" applyProtection="1">
      <alignment horizontal="center" vertical="center"/>
      <protection/>
    </xf>
    <xf numFmtId="166" fontId="27" fillId="0" borderId="0" xfId="0" applyNumberFormat="1" applyFont="1" applyAlignment="1" applyProtection="1">
      <alignment vertical="center"/>
      <protection/>
    </xf>
    <xf numFmtId="164" fontId="27" fillId="0" borderId="0" xfId="0" applyNumberFormat="1" applyFont="1" applyFill="1" applyAlignment="1" applyProtection="1">
      <alignment vertical="center"/>
      <protection/>
    </xf>
    <xf numFmtId="168" fontId="27" fillId="0" borderId="0" xfId="0" applyNumberFormat="1" applyFont="1" applyAlignment="1" applyProtection="1">
      <alignment vertical="center"/>
      <protection/>
    </xf>
    <xf numFmtId="0" fontId="33" fillId="34" borderId="0" xfId="0" applyFont="1" applyFill="1" applyAlignment="1" applyProtection="1">
      <alignment horizontal="left" vertical="center"/>
      <protection/>
    </xf>
    <xf numFmtId="164" fontId="31" fillId="33" borderId="13" xfId="0" applyNumberFormat="1" applyFont="1" applyFill="1" applyBorder="1" applyAlignment="1" applyProtection="1">
      <alignment horizontal="center" vertical="center"/>
      <protection/>
    </xf>
    <xf numFmtId="164" fontId="31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53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0" xfId="53" applyFont="1" applyProtection="1">
      <alignment/>
      <protection/>
    </xf>
    <xf numFmtId="0" fontId="65" fillId="0" borderId="0" xfId="53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6" fillId="0" borderId="15" xfId="0" applyFont="1" applyBorder="1" applyAlignment="1" applyProtection="1">
      <alignment horizontal="left"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67" fillId="35" borderId="0" xfId="0" applyFont="1" applyFill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indent="1"/>
      <protection/>
    </xf>
    <xf numFmtId="0" fontId="66" fillId="33" borderId="15" xfId="0" applyFont="1" applyFill="1" applyBorder="1" applyAlignment="1" applyProtection="1">
      <alignment horizontal="left" vertical="center"/>
      <protection/>
    </xf>
    <xf numFmtId="0" fontId="68" fillId="33" borderId="15" xfId="0" applyFont="1" applyFill="1" applyBorder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164" fontId="31" fillId="33" borderId="13" xfId="0" applyNumberFormat="1" applyFont="1" applyFill="1" applyBorder="1" applyAlignment="1" applyProtection="1">
      <alignment horizontal="center" vertical="center"/>
      <protection/>
    </xf>
    <xf numFmtId="164" fontId="31" fillId="33" borderId="14" xfId="0" applyNumberFormat="1" applyFont="1" applyFill="1" applyBorder="1" applyAlignment="1" applyProtection="1">
      <alignment horizontal="center" vertical="center"/>
      <protection/>
    </xf>
    <xf numFmtId="168" fontId="39" fillId="33" borderId="0" xfId="0" applyNumberFormat="1" applyFont="1" applyFill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 vertical="center"/>
      <protection/>
    </xf>
    <xf numFmtId="0" fontId="2" fillId="33" borderId="10" xfId="53" applyFont="1" applyFill="1" applyBorder="1" applyAlignment="1" applyProtection="1">
      <alignment vertical="center"/>
      <protection/>
    </xf>
    <xf numFmtId="0" fontId="27" fillId="33" borderId="11" xfId="53" applyFont="1" applyFill="1" applyBorder="1" applyAlignment="1" applyProtection="1">
      <alignment vertical="center"/>
      <protection/>
    </xf>
    <xf numFmtId="0" fontId="27" fillId="33" borderId="12" xfId="53" applyFont="1" applyFill="1" applyBorder="1" applyAlignment="1" applyProtection="1">
      <alignment vertical="center"/>
      <protection/>
    </xf>
    <xf numFmtId="164" fontId="31" fillId="33" borderId="13" xfId="53" applyNumberFormat="1" applyFont="1" applyFill="1" applyBorder="1" applyAlignment="1" applyProtection="1">
      <alignment horizontal="center" vertical="center"/>
      <protection/>
    </xf>
    <xf numFmtId="164" fontId="31" fillId="33" borderId="14" xfId="53" applyNumberFormat="1" applyFont="1" applyFill="1" applyBorder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63" fillId="0" borderId="0" xfId="0" applyFont="1" applyBorder="1" applyAlignment="1" applyProtection="1">
      <alignment horizontal="left" vertical="center"/>
      <protection/>
    </xf>
    <xf numFmtId="171" fontId="27" fillId="0" borderId="0" xfId="0" applyNumberFormat="1" applyFont="1" applyAlignment="1" applyProtection="1">
      <alignment vertical="center"/>
      <protection/>
    </xf>
    <xf numFmtId="0" fontId="69" fillId="0" borderId="0" xfId="53" applyFont="1" applyAlignment="1" applyProtection="1">
      <alignment vertical="center"/>
      <protection/>
    </xf>
    <xf numFmtId="0" fontId="70" fillId="0" borderId="0" xfId="53" applyFont="1" applyAlignment="1" applyProtection="1">
      <alignment vertical="center"/>
      <protection/>
    </xf>
    <xf numFmtId="0" fontId="27" fillId="0" borderId="0" xfId="0" applyFont="1" applyAlignment="1" applyProtection="1">
      <alignment horizontal="right" vertical="top" wrapText="1"/>
      <protection/>
    </xf>
    <xf numFmtId="0" fontId="27" fillId="0" borderId="0" xfId="0" applyFont="1" applyAlignment="1" applyProtection="1">
      <alignment horizontal="right" vertical="top"/>
      <protection/>
    </xf>
    <xf numFmtId="0" fontId="71" fillId="0" borderId="0" xfId="53" applyFont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left" vertical="top" wrapText="1"/>
      <protection/>
    </xf>
    <xf numFmtId="0" fontId="63" fillId="0" borderId="0" xfId="0" applyFont="1" applyBorder="1" applyAlignment="1" applyProtection="1">
      <alignment horizontal="left" vertical="top" wrapText="1"/>
      <protection/>
    </xf>
    <xf numFmtId="169" fontId="2" fillId="36" borderId="16" xfId="0" applyNumberFormat="1" applyFont="1" applyFill="1" applyBorder="1" applyAlignment="1" applyProtection="1">
      <alignment horizontal="center" vertical="center"/>
      <protection locked="0"/>
    </xf>
    <xf numFmtId="169" fontId="2" fillId="36" borderId="17" xfId="0" applyNumberFormat="1" applyFont="1" applyFill="1" applyBorder="1" applyAlignment="1" applyProtection="1">
      <alignment horizontal="center" vertical="center"/>
      <protection locked="0"/>
    </xf>
    <xf numFmtId="172" fontId="27" fillId="33" borderId="0" xfId="0" applyNumberFormat="1" applyFont="1" applyFill="1" applyBorder="1" applyAlignment="1" applyProtection="1">
      <alignment horizontal="center" vertical="center"/>
      <protection/>
    </xf>
    <xf numFmtId="172" fontId="27" fillId="33" borderId="18" xfId="0" applyNumberFormat="1" applyFont="1" applyFill="1" applyBorder="1" applyAlignment="1" applyProtection="1">
      <alignment horizontal="center" vertical="center"/>
      <protection/>
    </xf>
    <xf numFmtId="169" fontId="27" fillId="33" borderId="0" xfId="0" applyNumberFormat="1" applyFont="1" applyFill="1" applyBorder="1" applyAlignment="1" applyProtection="1">
      <alignment horizontal="center" vertical="center"/>
      <protection/>
    </xf>
    <xf numFmtId="169" fontId="27" fillId="33" borderId="18" xfId="0" applyNumberFormat="1" applyFont="1" applyFill="1" applyBorder="1" applyAlignment="1" applyProtection="1">
      <alignment horizontal="center" vertical="center"/>
      <protection/>
    </xf>
    <xf numFmtId="164" fontId="31" fillId="33" borderId="13" xfId="0" applyNumberFormat="1" applyFont="1" applyFill="1" applyBorder="1" applyAlignment="1" applyProtection="1">
      <alignment horizontal="center" vertical="center"/>
      <protection/>
    </xf>
    <xf numFmtId="164" fontId="31" fillId="33" borderId="14" xfId="0" applyNumberFormat="1" applyFont="1" applyFill="1" applyBorder="1" applyAlignment="1" applyProtection="1">
      <alignment horizontal="center" vertical="center"/>
      <protection/>
    </xf>
    <xf numFmtId="165" fontId="2" fillId="36" borderId="16" xfId="0" applyNumberFormat="1" applyFont="1" applyFill="1" applyBorder="1" applyAlignment="1" applyProtection="1">
      <alignment horizontal="center" vertical="center"/>
      <protection locked="0"/>
    </xf>
    <xf numFmtId="165" fontId="2" fillId="36" borderId="17" xfId="0" applyNumberFormat="1" applyFont="1" applyFill="1" applyBorder="1" applyAlignment="1" applyProtection="1">
      <alignment horizontal="center" vertical="center"/>
      <protection locked="0"/>
    </xf>
    <xf numFmtId="0" fontId="63" fillId="0" borderId="16" xfId="0" applyFont="1" applyBorder="1" applyAlignment="1" applyProtection="1">
      <alignment horizontal="left" vertical="center"/>
      <protection/>
    </xf>
    <xf numFmtId="0" fontId="33" fillId="34" borderId="0" xfId="0" applyFont="1" applyFill="1" applyAlignment="1" applyProtection="1">
      <alignment horizontal="left" vertical="center"/>
      <protection/>
    </xf>
    <xf numFmtId="170" fontId="2" fillId="36" borderId="16" xfId="53" applyNumberFormat="1" applyFont="1" applyFill="1" applyBorder="1" applyAlignment="1" applyProtection="1">
      <alignment horizontal="center" vertical="center"/>
      <protection locked="0"/>
    </xf>
    <xf numFmtId="170" fontId="2" fillId="36" borderId="17" xfId="53" applyNumberFormat="1" applyFont="1" applyFill="1" applyBorder="1" applyAlignment="1" applyProtection="1">
      <alignment horizontal="center" vertical="center"/>
      <protection locked="0"/>
    </xf>
    <xf numFmtId="165" fontId="27" fillId="33" borderId="0" xfId="53" applyNumberFormat="1" applyFont="1" applyFill="1" applyBorder="1" applyAlignment="1" applyProtection="1">
      <alignment horizontal="center" vertical="center"/>
      <protection/>
    </xf>
    <xf numFmtId="165" fontId="27" fillId="33" borderId="18" xfId="53" applyNumberFormat="1" applyFont="1" applyFill="1" applyBorder="1" applyAlignment="1" applyProtection="1">
      <alignment horizontal="center" vertical="center"/>
      <protection/>
    </xf>
    <xf numFmtId="0" fontId="72" fillId="0" borderId="0" xfId="53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39</xdr:row>
      <xdr:rowOff>85725</xdr:rowOff>
    </xdr:from>
    <xdr:to>
      <xdr:col>2</xdr:col>
      <xdr:colOff>457200</xdr:colOff>
      <xdr:row>45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30966" t="38438" r="28881" b="44073"/>
        <a:stretch>
          <a:fillRect/>
        </a:stretch>
      </xdr:blipFill>
      <xdr:spPr>
        <a:xfrm>
          <a:off x="180975" y="8191500"/>
          <a:ext cx="4038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10</xdr:row>
      <xdr:rowOff>85725</xdr:rowOff>
    </xdr:from>
    <xdr:to>
      <xdr:col>4</xdr:col>
      <xdr:colOff>1333500</xdr:colOff>
      <xdr:row>15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37783" t="37930" r="42802" b="30198"/>
        <a:stretch>
          <a:fillRect/>
        </a:stretch>
      </xdr:blipFill>
      <xdr:spPr>
        <a:xfrm>
          <a:off x="5124450" y="233362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123825</xdr:rowOff>
    </xdr:from>
    <xdr:to>
      <xdr:col>2</xdr:col>
      <xdr:colOff>561975</xdr:colOff>
      <xdr:row>46</xdr:row>
      <xdr:rowOff>114300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rcRect l="13540" t="27011" r="22633" b="46670"/>
        <a:stretch>
          <a:fillRect/>
        </a:stretch>
      </xdr:blipFill>
      <xdr:spPr>
        <a:xfrm>
          <a:off x="57150" y="8391525"/>
          <a:ext cx="4267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40</xdr:row>
      <xdr:rowOff>0</xdr:rowOff>
    </xdr:from>
    <xdr:to>
      <xdr:col>4</xdr:col>
      <xdr:colOff>2705100</xdr:colOff>
      <xdr:row>47</xdr:row>
      <xdr:rowOff>28575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rcRect l="25662" t="30473" r="35986" b="38877"/>
        <a:stretch>
          <a:fillRect/>
        </a:stretch>
      </xdr:blipFill>
      <xdr:spPr>
        <a:xfrm>
          <a:off x="5076825" y="8267700"/>
          <a:ext cx="2657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B4" sqref="B4:C4"/>
    </sheetView>
  </sheetViews>
  <sheetFormatPr defaultColWidth="11.421875" defaultRowHeight="12.75"/>
  <cols>
    <col min="1" max="1" width="45.57421875" style="2" customWidth="1"/>
    <col min="2" max="2" width="10.8515625" style="2" customWidth="1"/>
    <col min="3" max="4" width="11.421875" style="2" customWidth="1"/>
    <col min="5" max="5" width="29.57421875" style="2" customWidth="1"/>
    <col min="6" max="6" width="29.28125" style="2" hidden="1" customWidth="1"/>
    <col min="7" max="7" width="11.421875" style="2" hidden="1" customWidth="1"/>
    <col min="8" max="9" width="5.8515625" style="2" hidden="1" customWidth="1"/>
    <col min="10" max="16384" width="11.421875" style="2" customWidth="1"/>
  </cols>
  <sheetData>
    <row r="1" spans="1:5" ht="23.25">
      <c r="A1" s="1" t="s">
        <v>29</v>
      </c>
      <c r="D1" s="48" t="s">
        <v>66</v>
      </c>
      <c r="E1" s="49"/>
    </row>
    <row r="2" spans="1:5" ht="18.75">
      <c r="A2" s="3" t="s">
        <v>9</v>
      </c>
      <c r="D2" s="49"/>
      <c r="E2" s="49"/>
    </row>
    <row r="3" ht="16.5" customHeight="1" thickBot="1"/>
    <row r="4" spans="1:7" ht="18" customHeight="1">
      <c r="A4" s="4" t="s">
        <v>6</v>
      </c>
      <c r="B4" s="53">
        <v>40</v>
      </c>
      <c r="C4" s="54"/>
      <c r="F4" s="22" t="s">
        <v>7</v>
      </c>
      <c r="G4" s="23"/>
    </row>
    <row r="5" spans="1:7" ht="16.5" customHeight="1">
      <c r="A5" s="5" t="s">
        <v>2</v>
      </c>
      <c r="B5" s="57">
        <f>IF(B4&lt;10,10,ROUND(B4/10,0)*10)</f>
        <v>40</v>
      </c>
      <c r="C5" s="58"/>
      <c r="F5" s="23" t="s">
        <v>11</v>
      </c>
      <c r="G5" s="24">
        <v>0.675</v>
      </c>
    </row>
    <row r="6" spans="1:7" ht="16.5" customHeight="1" thickBot="1">
      <c r="A6" s="7" t="s">
        <v>0</v>
      </c>
      <c r="B6" s="59">
        <f>B5/10</f>
        <v>4</v>
      </c>
      <c r="C6" s="60"/>
      <c r="F6" s="23" t="s">
        <v>12</v>
      </c>
      <c r="G6" s="23">
        <v>3</v>
      </c>
    </row>
    <row r="7" spans="1:7" ht="16.5" customHeight="1">
      <c r="A7" s="63">
        <f>IF(B5&lt;&gt;B4,"Die angegebene Mauerhöhe wird auf ein Vielfaches der Mauersteinhöhe angepasst.","")</f>
      </c>
      <c r="B7" s="63"/>
      <c r="C7" s="63"/>
      <c r="F7" s="25" t="s">
        <v>8</v>
      </c>
      <c r="G7" s="25">
        <v>0.225</v>
      </c>
    </row>
    <row r="8" spans="6:7" ht="16.5" customHeight="1" thickBot="1">
      <c r="F8" s="25"/>
      <c r="G8" s="25"/>
    </row>
    <row r="9" spans="1:7" ht="18" customHeight="1">
      <c r="A9" s="4" t="s">
        <v>5</v>
      </c>
      <c r="B9" s="61">
        <v>1.5</v>
      </c>
      <c r="C9" s="62"/>
      <c r="F9" s="25"/>
      <c r="G9" s="25"/>
    </row>
    <row r="10" spans="1:9" ht="16.5" customHeight="1">
      <c r="A10" s="5" t="s">
        <v>1</v>
      </c>
      <c r="B10" s="55">
        <f>IF(B9&lt;1.35,1.35,ROUND(B9/0.225,0)*0.225)</f>
        <v>1.575</v>
      </c>
      <c r="C10" s="56"/>
      <c r="F10" s="29" t="s">
        <v>13</v>
      </c>
      <c r="G10" s="29">
        <v>1</v>
      </c>
      <c r="H10" s="29">
        <v>2</v>
      </c>
      <c r="I10" s="29">
        <v>3</v>
      </c>
    </row>
    <row r="11" spans="1:9" ht="16.5" customHeight="1" thickBot="1">
      <c r="A11" s="7"/>
      <c r="B11" s="20"/>
      <c r="C11" s="21"/>
      <c r="F11" s="23" t="s">
        <v>10</v>
      </c>
      <c r="G11" s="23">
        <f>B10/(G5/G6)</f>
        <v>7</v>
      </c>
      <c r="H11" s="23">
        <f>G11-2</f>
        <v>5</v>
      </c>
      <c r="I11" s="23">
        <f>+G11-1</f>
        <v>6</v>
      </c>
    </row>
    <row r="12" spans="1:9" ht="16.5" customHeight="1">
      <c r="A12" s="51" t="str">
        <f>IF(B10&lt;&gt;B9,"Die angegebene Mauerlänge wird auf eine Vielfaches der möglichen Elementlängen angepasst. Dabei wird von bauseits herzustellenden Drittelsteinen (Länge 22,5 cm) ausgegenen.","")</f>
        <v>Die angegebene Mauerlänge wird auf eine Vielfaches der möglichen Elementlängen angepasst. Dabei wird von bauseits herzustellenden Drittelsteinen (Länge 22,5 cm) ausgegenen.</v>
      </c>
      <c r="B12" s="51"/>
      <c r="C12" s="51"/>
      <c r="F12" s="23" t="s">
        <v>17</v>
      </c>
      <c r="G12" s="26">
        <f>ROUNDDOWN(G11/$G$6,0)</f>
        <v>2</v>
      </c>
      <c r="H12" s="26">
        <f>ROUNDDOWN(H11/$G$6,0)</f>
        <v>1</v>
      </c>
      <c r="I12" s="26">
        <f>ROUNDDOWN(I11/$G$6,0)</f>
        <v>2</v>
      </c>
    </row>
    <row r="13" spans="1:9" ht="16.5" customHeight="1">
      <c r="A13" s="52"/>
      <c r="B13" s="52"/>
      <c r="C13" s="52"/>
      <c r="F13" s="23" t="s">
        <v>18</v>
      </c>
      <c r="G13" s="26">
        <f>IF(MOD(G11,$G$6)=1,1,0)</f>
        <v>1</v>
      </c>
      <c r="H13" s="26">
        <f>IF(MOD(H11,$G$6)=1,1,0)</f>
        <v>0</v>
      </c>
      <c r="I13" s="26">
        <f>IF(MOD(I11,$G$6)=1,1,0)+1</f>
        <v>1</v>
      </c>
    </row>
    <row r="14" spans="1:9" ht="16.5" customHeight="1">
      <c r="A14" s="50">
        <f>IF(B5&gt;100,"Bitte beachten Sie die maximale Aufbauhöhe von 1,00 m bei freistehendem Aufbau bzw. die geringeren Aufbauhöhen bei hinterfüllter Ausführung.","")</f>
      </c>
      <c r="B14" s="50"/>
      <c r="C14" s="50"/>
      <c r="F14" s="23" t="s">
        <v>19</v>
      </c>
      <c r="G14" s="26">
        <f>IF(MOD(G11,$G$6)=2,1,0)</f>
        <v>0</v>
      </c>
      <c r="H14" s="26">
        <f>IF(MOD(H11,$G$6)=2,1,0)+1</f>
        <v>2</v>
      </c>
      <c r="I14" s="26">
        <f>IF(MOD(I11,$G$6)=2,1,0)</f>
        <v>0</v>
      </c>
    </row>
    <row r="15" spans="1:9" ht="16.5" customHeight="1">
      <c r="A15" s="50"/>
      <c r="B15" s="50"/>
      <c r="C15" s="50"/>
      <c r="F15" s="2" t="s">
        <v>25</v>
      </c>
      <c r="G15" s="16">
        <f>ROUNDUP(B6/3,0)</f>
        <v>2</v>
      </c>
      <c r="H15" s="16">
        <f>ROUNDDOWN((B6+1)/3,0)</f>
        <v>1</v>
      </c>
      <c r="I15" s="16">
        <f>ROUNDDOWN((B6+0.5)/3,0)</f>
        <v>1</v>
      </c>
    </row>
    <row r="16" spans="1:9" ht="16.5" customHeight="1">
      <c r="A16" s="50"/>
      <c r="B16" s="50"/>
      <c r="C16" s="50"/>
      <c r="F16" s="27" t="s">
        <v>23</v>
      </c>
      <c r="G16" s="28"/>
      <c r="H16" s="28"/>
      <c r="I16" s="28"/>
    </row>
    <row r="17" spans="1:9" ht="16.5" customHeight="1">
      <c r="A17" s="19" t="s">
        <v>49</v>
      </c>
      <c r="B17" s="19"/>
      <c r="C17" s="19"/>
      <c r="F17" s="2" t="s">
        <v>14</v>
      </c>
      <c r="G17" s="2">
        <f>2-G18-G19</f>
        <v>1</v>
      </c>
      <c r="H17" s="2">
        <f>2-H18-H19</f>
        <v>0</v>
      </c>
      <c r="I17" s="2">
        <f>2-I18-I19</f>
        <v>1</v>
      </c>
    </row>
    <row r="18" spans="1:9" ht="16.5" customHeight="1">
      <c r="A18" s="13" t="s">
        <v>3</v>
      </c>
      <c r="C18" s="14" t="s">
        <v>4</v>
      </c>
      <c r="F18" s="2" t="s">
        <v>15</v>
      </c>
      <c r="G18" s="2">
        <f aca="true" t="shared" si="0" ref="G18:I19">+G13</f>
        <v>1</v>
      </c>
      <c r="H18" s="2">
        <f t="shared" si="0"/>
        <v>0</v>
      </c>
      <c r="I18" s="2">
        <f t="shared" si="0"/>
        <v>1</v>
      </c>
    </row>
    <row r="19" spans="1:9" ht="16.5" customHeight="1">
      <c r="A19" s="37" t="s">
        <v>32</v>
      </c>
      <c r="B19" s="33"/>
      <c r="C19" s="36">
        <f>ROUNDUP(((C22*0.225)+(C21*0.45))/0.675,0)+C20</f>
        <v>3</v>
      </c>
      <c r="F19" s="2" t="s">
        <v>16</v>
      </c>
      <c r="G19" s="2">
        <f t="shared" si="0"/>
        <v>0</v>
      </c>
      <c r="H19" s="2">
        <f t="shared" si="0"/>
        <v>2</v>
      </c>
      <c r="I19" s="2">
        <f t="shared" si="0"/>
        <v>0</v>
      </c>
    </row>
    <row r="20" spans="1:9" ht="16.5" customHeight="1">
      <c r="A20" s="30" t="s">
        <v>34</v>
      </c>
      <c r="C20" s="15">
        <f>G21*G15+H21*H15+I21*I15-G24*G25-H24*H25-I24*I25</f>
        <v>3</v>
      </c>
      <c r="F20" s="27" t="s">
        <v>24</v>
      </c>
      <c r="G20" s="28"/>
      <c r="H20" s="28"/>
      <c r="I20" s="28"/>
    </row>
    <row r="21" spans="1:9" ht="16.5" customHeight="1">
      <c r="A21" s="30" t="s">
        <v>35</v>
      </c>
      <c r="C21" s="15">
        <f>G23*G15+H23*H15+I23*I15-G24*G27-H24*H27-I24*I27</f>
        <v>0</v>
      </c>
      <c r="F21" s="2" t="s">
        <v>20</v>
      </c>
      <c r="G21" s="2">
        <f aca="true" t="shared" si="1" ref="G21:I23">G12-G17</f>
        <v>1</v>
      </c>
      <c r="H21" s="2">
        <f t="shared" si="1"/>
        <v>1</v>
      </c>
      <c r="I21" s="2">
        <f t="shared" si="1"/>
        <v>1</v>
      </c>
    </row>
    <row r="22" spans="1:9" ht="16.5" customHeight="1">
      <c r="A22" s="30" t="s">
        <v>36</v>
      </c>
      <c r="C22" s="15">
        <f>G22*G15+H22*H15+I22*I15-G24*G26-H24*H26-I24*I26</f>
        <v>0</v>
      </c>
      <c r="D22" s="18"/>
      <c r="F22" s="2" t="s">
        <v>21</v>
      </c>
      <c r="G22" s="2">
        <f t="shared" si="1"/>
        <v>0</v>
      </c>
      <c r="H22" s="2">
        <f t="shared" si="1"/>
        <v>0</v>
      </c>
      <c r="I22" s="2">
        <f t="shared" si="1"/>
        <v>0</v>
      </c>
    </row>
    <row r="23" spans="1:9" ht="16.5" customHeight="1">
      <c r="A23" s="37" t="s">
        <v>40</v>
      </c>
      <c r="B23" s="33"/>
      <c r="C23" s="36">
        <f>ROUNDUP(((C26*0.225)+(C25*0.45))/0.675,0)+C24</f>
        <v>1</v>
      </c>
      <c r="F23" s="2" t="s">
        <v>22</v>
      </c>
      <c r="G23" s="2">
        <f t="shared" si="1"/>
        <v>0</v>
      </c>
      <c r="H23" s="2">
        <f t="shared" si="1"/>
        <v>0</v>
      </c>
      <c r="I23" s="2">
        <f t="shared" si="1"/>
        <v>0</v>
      </c>
    </row>
    <row r="24" spans="1:9" ht="16.5" customHeight="1">
      <c r="A24" s="30" t="s">
        <v>41</v>
      </c>
      <c r="C24" s="15">
        <f>G25+H25+I25</f>
        <v>1</v>
      </c>
      <c r="F24" s="31" t="s">
        <v>26</v>
      </c>
      <c r="G24" s="32">
        <f>IF(G15&gt;H15,1,0)</f>
        <v>1</v>
      </c>
      <c r="H24" s="32">
        <f>IF(H15&gt;I15,1,0)</f>
        <v>0</v>
      </c>
      <c r="I24" s="32">
        <f>IF(I15=G15,1,0)</f>
        <v>0</v>
      </c>
    </row>
    <row r="25" spans="1:9" ht="16.5" customHeight="1">
      <c r="A25" s="30" t="s">
        <v>42</v>
      </c>
      <c r="C25" s="15">
        <f>G27+H27+I27</f>
        <v>0</v>
      </c>
      <c r="F25" s="33" t="s">
        <v>20</v>
      </c>
      <c r="G25" s="33">
        <f aca="true" t="shared" si="2" ref="G25:I27">G21*G$24</f>
        <v>1</v>
      </c>
      <c r="H25" s="33">
        <f t="shared" si="2"/>
        <v>0</v>
      </c>
      <c r="I25" s="33">
        <f t="shared" si="2"/>
        <v>0</v>
      </c>
    </row>
    <row r="26" spans="1:9" ht="16.5" customHeight="1">
      <c r="A26" s="30" t="s">
        <v>43</v>
      </c>
      <c r="C26" s="15">
        <f>G26+H26+I26</f>
        <v>0</v>
      </c>
      <c r="F26" s="33" t="s">
        <v>21</v>
      </c>
      <c r="G26" s="33">
        <f t="shared" si="2"/>
        <v>0</v>
      </c>
      <c r="H26" s="33">
        <f t="shared" si="2"/>
        <v>0</v>
      </c>
      <c r="I26" s="33">
        <f t="shared" si="2"/>
        <v>0</v>
      </c>
    </row>
    <row r="27" spans="1:9" ht="16.5" customHeight="1">
      <c r="A27" s="37" t="s">
        <v>33</v>
      </c>
      <c r="B27" s="33"/>
      <c r="C27" s="36">
        <f>C30+C29+C28</f>
        <v>6</v>
      </c>
      <c r="F27" s="33" t="s">
        <v>22</v>
      </c>
      <c r="G27" s="33">
        <f t="shared" si="2"/>
        <v>0</v>
      </c>
      <c r="H27" s="33">
        <f t="shared" si="2"/>
        <v>0</v>
      </c>
      <c r="I27" s="33">
        <f t="shared" si="2"/>
        <v>0</v>
      </c>
    </row>
    <row r="28" spans="1:9" ht="16.5" customHeight="1">
      <c r="A28" s="30" t="s">
        <v>37</v>
      </c>
      <c r="C28" s="15">
        <f>G17*G15+H17*H15+I17*I15-G24*G28-H24*H28-I24*I28</f>
        <v>2</v>
      </c>
      <c r="F28" s="33" t="s">
        <v>14</v>
      </c>
      <c r="G28" s="33">
        <f aca="true" t="shared" si="3" ref="G28:I30">G17*G$24</f>
        <v>1</v>
      </c>
      <c r="H28" s="33">
        <f t="shared" si="3"/>
        <v>0</v>
      </c>
      <c r="I28" s="33">
        <f t="shared" si="3"/>
        <v>0</v>
      </c>
    </row>
    <row r="29" spans="1:9" ht="16.5" customHeight="1">
      <c r="A29" s="30" t="s">
        <v>38</v>
      </c>
      <c r="C29" s="15">
        <f>G19*G15+H19*H15+I19*I15-G24*G30-H24*H30-I24*I30</f>
        <v>2</v>
      </c>
      <c r="F29" s="33" t="s">
        <v>27</v>
      </c>
      <c r="G29" s="33">
        <f t="shared" si="3"/>
        <v>1</v>
      </c>
      <c r="H29" s="33">
        <f t="shared" si="3"/>
        <v>0</v>
      </c>
      <c r="I29" s="33">
        <f t="shared" si="3"/>
        <v>0</v>
      </c>
    </row>
    <row r="30" spans="1:9" ht="18" customHeight="1">
      <c r="A30" s="30" t="s">
        <v>39</v>
      </c>
      <c r="C30" s="15">
        <f>G18*G15+H18*H15+I18*I15-G24*G29-H24*H29-I24*I29</f>
        <v>2</v>
      </c>
      <c r="F30" s="33" t="s">
        <v>28</v>
      </c>
      <c r="G30" s="33">
        <f t="shared" si="3"/>
        <v>0</v>
      </c>
      <c r="H30" s="33">
        <f t="shared" si="3"/>
        <v>0</v>
      </c>
      <c r="I30" s="33">
        <f t="shared" si="3"/>
        <v>0</v>
      </c>
    </row>
    <row r="31" spans="1:3" ht="15.75">
      <c r="A31" s="37" t="s">
        <v>44</v>
      </c>
      <c r="B31" s="33"/>
      <c r="C31" s="36">
        <f>C34+C33+C32</f>
        <v>2</v>
      </c>
    </row>
    <row r="32" spans="1:3" ht="15.75">
      <c r="A32" s="30" t="s">
        <v>45</v>
      </c>
      <c r="C32" s="15">
        <f>G28+H28+I28</f>
        <v>1</v>
      </c>
    </row>
    <row r="33" spans="1:3" ht="15.75">
      <c r="A33" s="30" t="s">
        <v>46</v>
      </c>
      <c r="C33" s="15">
        <f>G30+H30+I30</f>
        <v>0</v>
      </c>
    </row>
    <row r="34" spans="1:3" ht="15.75">
      <c r="A34" s="30" t="s">
        <v>47</v>
      </c>
      <c r="C34" s="15">
        <f>G29+H29+I29</f>
        <v>1</v>
      </c>
    </row>
    <row r="35" spans="1:3" ht="15.75">
      <c r="A35" s="30"/>
      <c r="C35" s="15"/>
    </row>
    <row r="36" ht="12.75">
      <c r="A36" s="2" t="s">
        <v>31</v>
      </c>
    </row>
    <row r="37" ht="12.75">
      <c r="A37" s="2" t="s">
        <v>30</v>
      </c>
    </row>
    <row r="38" ht="12.75">
      <c r="A38" s="2" t="s">
        <v>48</v>
      </c>
    </row>
    <row r="41" ht="12.75"/>
    <row r="42" ht="12.75"/>
    <row r="43" ht="12.75"/>
    <row r="44" ht="12.75"/>
    <row r="45" ht="12.75"/>
  </sheetData>
  <sheetProtection password="AC95" sheet="1" objects="1" scenarios="1" selectLockedCells="1"/>
  <mergeCells count="9">
    <mergeCell ref="D1:E2"/>
    <mergeCell ref="A14:C16"/>
    <mergeCell ref="A12:C13"/>
    <mergeCell ref="B4:C4"/>
    <mergeCell ref="B10:C10"/>
    <mergeCell ref="B5:C5"/>
    <mergeCell ref="B6:C6"/>
    <mergeCell ref="B9:C9"/>
    <mergeCell ref="A7:C7"/>
  </mergeCells>
  <conditionalFormatting sqref="B5:C5">
    <cfRule type="expression" priority="9" dxfId="0" stopIfTrue="1">
      <formula>$B$5&lt;&gt;$B$4</formula>
    </cfRule>
  </conditionalFormatting>
  <conditionalFormatting sqref="B5">
    <cfRule type="expression" priority="8" dxfId="0" stopIfTrue="1">
      <formula>$B$5&lt;&gt;$B$4</formula>
    </cfRule>
  </conditionalFormatting>
  <conditionalFormatting sqref="B10:C10">
    <cfRule type="expression" priority="7" dxfId="0" stopIfTrue="1">
      <formula>$B$10&lt;&gt;$B$9</formula>
    </cfRule>
  </conditionalFormatting>
  <printOptions/>
  <pageMargins left="0.2362204724409449" right="0.2362204724409449" top="0.5118110236220472" bottom="0.7086614173228347" header="0.31496062992125984" footer="0.31496062992125984"/>
  <pageSetup fitToHeight="1" fitToWidth="1" horizontalDpi="600" verticalDpi="600" orientation="portrait" paperSize="9" scale="93" r:id="rId2"/>
  <headerFooter alignWithMargins="0">
    <oddFooter>&amp;LKANN GmbH Baustoffwerke - Kundenservice - Tel. 02622 707-136 - info@kann.de - www.kann.de</oddFooter>
  </headerFooter>
  <ignoredErrors>
    <ignoredError sqref="H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B9" sqref="B9:C9"/>
    </sheetView>
  </sheetViews>
  <sheetFormatPr defaultColWidth="11.421875" defaultRowHeight="12.75"/>
  <cols>
    <col min="1" max="1" width="45.57421875" style="2" customWidth="1"/>
    <col min="2" max="3" width="10.8515625" style="2" customWidth="1"/>
    <col min="4" max="4" width="7.57421875" style="2" customWidth="1"/>
    <col min="5" max="5" width="33.57421875" style="2" customWidth="1"/>
    <col min="6" max="6" width="24.140625" style="2" customWidth="1"/>
    <col min="7" max="7" width="11.421875" style="2" customWidth="1"/>
    <col min="8" max="16384" width="11.421875" style="2" customWidth="1"/>
  </cols>
  <sheetData>
    <row r="1" spans="1:5" ht="23.25">
      <c r="A1" s="1" t="s">
        <v>68</v>
      </c>
      <c r="D1" s="48" t="s">
        <v>66</v>
      </c>
      <c r="E1" s="49"/>
    </row>
    <row r="2" spans="1:5" ht="18.75">
      <c r="A2" s="3" t="s">
        <v>9</v>
      </c>
      <c r="D2" s="49"/>
      <c r="E2" s="49"/>
    </row>
    <row r="3" ht="16.5" customHeight="1" thickBot="1"/>
    <row r="4" spans="1:3" ht="18" customHeight="1">
      <c r="A4" s="4" t="s">
        <v>6</v>
      </c>
      <c r="B4" s="53">
        <v>40</v>
      </c>
      <c r="C4" s="54"/>
    </row>
    <row r="5" spans="1:4" ht="16.5" customHeight="1">
      <c r="A5" s="5" t="s">
        <v>2</v>
      </c>
      <c r="B5" s="57">
        <f>IF(B4&lt;10,10,ROUND(B4/10,0)*10)</f>
        <v>40</v>
      </c>
      <c r="C5" s="58"/>
      <c r="D5" s="6"/>
    </row>
    <row r="6" spans="1:3" ht="16.5" customHeight="1" thickBot="1">
      <c r="A6" s="7" t="s">
        <v>0</v>
      </c>
      <c r="B6" s="59">
        <f>B5/10</f>
        <v>4</v>
      </c>
      <c r="C6" s="60"/>
    </row>
    <row r="7" spans="1:3" ht="16.5" customHeight="1">
      <c r="A7" s="63">
        <f>IF(B5&lt;&gt;B4,"Die angegebene Mauerhöhe wird auf ein Vielfaches der Mauersteinhöhe angepasst.","")</f>
      </c>
      <c r="B7" s="63"/>
      <c r="C7" s="63"/>
    </row>
    <row r="8" ht="16.5" customHeight="1" thickBot="1">
      <c r="D8" s="8"/>
    </row>
    <row r="9" spans="1:4" ht="18" customHeight="1">
      <c r="A9" s="4" t="s">
        <v>5</v>
      </c>
      <c r="B9" s="61">
        <v>2.4</v>
      </c>
      <c r="C9" s="62"/>
      <c r="D9" s="9"/>
    </row>
    <row r="10" spans="1:4" ht="16.5" customHeight="1">
      <c r="A10" s="5" t="s">
        <v>1</v>
      </c>
      <c r="B10" s="55">
        <f>IF(B9&lt;1.35,1.35,ROUND(B9/0.3375,0)*0.3375)</f>
        <v>2.3625000000000003</v>
      </c>
      <c r="C10" s="56"/>
      <c r="D10" s="10"/>
    </row>
    <row r="11" spans="1:4" ht="16.5" customHeight="1" thickBot="1">
      <c r="A11" s="7"/>
      <c r="B11" s="34"/>
      <c r="C11" s="35"/>
      <c r="D11" s="11"/>
    </row>
    <row r="12" spans="1:3" ht="16.5" customHeight="1">
      <c r="A12" s="63" t="str">
        <f>IF(B10&lt;&gt;B9,"Die angegebene Mauerlänge wird auf eine Vielfaches der Elementlängen angepasst.","")</f>
        <v>Die angegebene Mauerlänge wird auf eine Vielfaches der Elementlängen angepasst.</v>
      </c>
      <c r="B12" s="63"/>
      <c r="C12" s="63"/>
    </row>
    <row r="13" spans="1:6" ht="16.5" customHeight="1">
      <c r="A13" s="44"/>
      <c r="B13" s="44"/>
      <c r="C13" s="44"/>
      <c r="F13" s="45"/>
    </row>
    <row r="14" spans="1:3" ht="16.5" customHeight="1">
      <c r="A14" s="50">
        <f>IF(B5&gt;140,"Bitte beachten Sie die maximale Aufbauhöhe von 1,40 m bei freistehendem Aufbau bzw. die geringeren Aufbauhöhen bei hinterfüllter Ausführung.","")</f>
      </c>
      <c r="B14" s="50"/>
      <c r="C14" s="50"/>
    </row>
    <row r="15" spans="1:3" ht="16.5" customHeight="1">
      <c r="A15" s="50"/>
      <c r="B15" s="50"/>
      <c r="C15" s="50"/>
    </row>
    <row r="16" spans="1:3" ht="16.5" customHeight="1">
      <c r="A16" s="50"/>
      <c r="B16" s="50"/>
      <c r="C16" s="50"/>
    </row>
    <row r="17" spans="1:7" ht="16.5" customHeight="1">
      <c r="A17" s="64" t="s">
        <v>58</v>
      </c>
      <c r="B17" s="64"/>
      <c r="C17" s="64"/>
      <c r="D17" s="12"/>
      <c r="F17" s="46"/>
      <c r="G17" s="43"/>
    </row>
    <row r="18" spans="1:7" ht="16.5" customHeight="1">
      <c r="A18" s="13" t="s">
        <v>3</v>
      </c>
      <c r="C18" s="14" t="s">
        <v>4</v>
      </c>
      <c r="F18" s="47"/>
      <c r="G18" s="47"/>
    </row>
    <row r="19" spans="1:7" ht="16.5" customHeight="1">
      <c r="A19" s="37" t="s">
        <v>32</v>
      </c>
      <c r="B19" s="37"/>
      <c r="C19" s="36">
        <f>C20+ROUNDUP(C21/2,0)</f>
        <v>6.175</v>
      </c>
      <c r="F19" s="47"/>
      <c r="G19" s="47"/>
    </row>
    <row r="20" spans="1:7" ht="16.5" customHeight="1">
      <c r="A20" s="30" t="s">
        <v>34</v>
      </c>
      <c r="C20" s="15">
        <f>ROUNDUP(((B10*(B5/100))-((C26+C29)*0.0675)-((C27+C30)*0.03375))*14.8148148148148,0)-C23</f>
        <v>6.175</v>
      </c>
      <c r="D20" s="16"/>
      <c r="F20" s="47"/>
      <c r="G20" s="47"/>
    </row>
    <row r="21" spans="1:7" ht="16.5" customHeight="1">
      <c r="A21" s="30" t="s">
        <v>59</v>
      </c>
      <c r="C21" s="15">
        <v>0</v>
      </c>
      <c r="D21" s="16"/>
      <c r="F21" s="47"/>
      <c r="G21" s="47"/>
    </row>
    <row r="22" spans="1:4" ht="16.5" customHeight="1">
      <c r="A22" s="37" t="s">
        <v>40</v>
      </c>
      <c r="B22" s="37"/>
      <c r="C22" s="36">
        <f>C23+ROUNDUP(C24/2,0)</f>
        <v>1.8250000000000002</v>
      </c>
      <c r="D22" s="16"/>
    </row>
    <row r="23" spans="1:3" ht="16.5" customHeight="1">
      <c r="A23" s="30" t="s">
        <v>41</v>
      </c>
      <c r="C23" s="15">
        <f>IF(MOD(B10,0.675)=0,IF(EVEN(B6)=B6,(B10/0.675)-0.675-0.675,B10/0.675-2),B10/0.675-0.675-1)</f>
        <v>1.8250000000000002</v>
      </c>
    </row>
    <row r="24" spans="1:3" ht="16.5" customHeight="1">
      <c r="A24" s="30" t="s">
        <v>65</v>
      </c>
      <c r="C24" s="15">
        <v>0</v>
      </c>
    </row>
    <row r="25" spans="1:3" ht="16.5" customHeight="1">
      <c r="A25" s="37" t="s">
        <v>60</v>
      </c>
      <c r="B25" s="37"/>
      <c r="C25" s="36">
        <f>C26+C27</f>
        <v>6</v>
      </c>
    </row>
    <row r="26" spans="1:4" ht="16.5" customHeight="1">
      <c r="A26" s="30" t="s">
        <v>62</v>
      </c>
      <c r="C26" s="15">
        <f>IF(MOD(B10,0.675)=0,EVEN(B6),B6)-C29</f>
        <v>3</v>
      </c>
      <c r="D26" s="17"/>
    </row>
    <row r="27" spans="1:3" ht="18" customHeight="1">
      <c r="A27" s="30" t="s">
        <v>63</v>
      </c>
      <c r="C27" s="15">
        <f>IF(MOD(B10,0.675)=0,IF(B5&lt;10,0,IF(B6=EVEN(B6),C26,C26)),B6)-C30</f>
        <v>3</v>
      </c>
    </row>
    <row r="28" spans="1:3" ht="15.75">
      <c r="A28" s="37" t="s">
        <v>61</v>
      </c>
      <c r="B28" s="37"/>
      <c r="C28" s="36">
        <f>C29+C30</f>
        <v>2</v>
      </c>
    </row>
    <row r="29" spans="1:3" ht="15.75">
      <c r="A29" s="30" t="s">
        <v>45</v>
      </c>
      <c r="C29" s="15">
        <f>IF(MOD(B10,0.675)=0,IF(EVEN(B6)=B6,0,2),1)</f>
        <v>1</v>
      </c>
    </row>
    <row r="30" spans="1:3" ht="15.75">
      <c r="A30" s="30" t="s">
        <v>64</v>
      </c>
      <c r="C30" s="15">
        <f>IF(MOD(B10,0.675)=0,IF(EVEN(B6)=B6,2,0),1)</f>
        <v>1</v>
      </c>
    </row>
  </sheetData>
  <sheetProtection password="AC95" sheet="1" objects="1" scenarios="1" selectLockedCells="1"/>
  <mergeCells count="10">
    <mergeCell ref="B10:C10"/>
    <mergeCell ref="A12:C12"/>
    <mergeCell ref="A14:C16"/>
    <mergeCell ref="A17:C17"/>
    <mergeCell ref="B4:C4"/>
    <mergeCell ref="B5:C5"/>
    <mergeCell ref="B6:C6"/>
    <mergeCell ref="A7:C7"/>
    <mergeCell ref="D1:E2"/>
    <mergeCell ref="B9:C9"/>
  </mergeCells>
  <conditionalFormatting sqref="B5:C5">
    <cfRule type="expression" priority="3" dxfId="0" stopIfTrue="1">
      <formula>$B$5&lt;&gt;$B$4</formula>
    </cfRule>
  </conditionalFormatting>
  <conditionalFormatting sqref="B5">
    <cfRule type="expression" priority="2" dxfId="0" stopIfTrue="1">
      <formula>$B$5&lt;&gt;$B$4</formula>
    </cfRule>
  </conditionalFormatting>
  <conditionalFormatting sqref="B10:C10">
    <cfRule type="expression" priority="1" dxfId="0" stopIfTrue="1">
      <formula>$B$10&lt;&gt;$B$9</formula>
    </cfRule>
  </conditionalFormatting>
  <printOptions/>
  <pageMargins left="0.2362204724409449" right="0.2362204724409449" top="0.5118110236220472" bottom="0.7086614173228347" header="0.31496062992125984" footer="0.31496062992125984"/>
  <pageSetup fitToHeight="1" fitToWidth="1" horizontalDpi="600" verticalDpi="600" orientation="portrait" paperSize="9" scale="93" r:id="rId2"/>
  <headerFooter alignWithMargins="0">
    <oddFooter>&amp;LKANN GmbH Baustoffwerke - Kundenservice - Tel. 02622 707-136 - info@kann.de - www.kann.de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PageLayoutView="0" workbookViewId="0" topLeftCell="A1">
      <selection activeCell="B4" sqref="B4:C4"/>
    </sheetView>
  </sheetViews>
  <sheetFormatPr defaultColWidth="11.421875" defaultRowHeight="12.75"/>
  <cols>
    <col min="1" max="1" width="45.57421875" style="2" customWidth="1"/>
    <col min="2" max="2" width="10.8515625" style="2" customWidth="1"/>
    <col min="3" max="3" width="11.421875" style="2" customWidth="1"/>
    <col min="4" max="4" width="7.57421875" style="2" customWidth="1"/>
    <col min="5" max="5" width="45.57421875" style="2" customWidth="1"/>
    <col min="6" max="8" width="11.421875" style="2" customWidth="1"/>
    <col min="9" max="9" width="29.28125" style="2" hidden="1" customWidth="1"/>
    <col min="10" max="11" width="11.421875" style="2" hidden="1" customWidth="1"/>
    <col min="12" max="14" width="0" style="2" hidden="1" customWidth="1"/>
    <col min="15" max="16384" width="11.421875" style="2" customWidth="1"/>
  </cols>
  <sheetData>
    <row r="1" spans="1:7" ht="23.25">
      <c r="A1" s="1" t="s">
        <v>50</v>
      </c>
      <c r="E1" s="48" t="s">
        <v>67</v>
      </c>
      <c r="F1" s="49"/>
      <c r="G1" s="49"/>
    </row>
    <row r="2" spans="1:7" ht="18.75">
      <c r="A2" s="3" t="s">
        <v>9</v>
      </c>
      <c r="E2" s="49"/>
      <c r="F2" s="49"/>
      <c r="G2" s="49"/>
    </row>
    <row r="3" ht="16.5" customHeight="1" thickBot="1"/>
    <row r="4" spans="1:10" ht="18" customHeight="1">
      <c r="A4" s="4" t="s">
        <v>6</v>
      </c>
      <c r="B4" s="53">
        <v>50</v>
      </c>
      <c r="C4" s="54"/>
      <c r="E4" s="38" t="s">
        <v>51</v>
      </c>
      <c r="F4" s="65">
        <v>0</v>
      </c>
      <c r="G4" s="66"/>
      <c r="I4" s="22" t="s">
        <v>7</v>
      </c>
      <c r="J4" s="23"/>
    </row>
    <row r="5" spans="1:10" ht="16.5" customHeight="1">
      <c r="A5" s="5" t="s">
        <v>2</v>
      </c>
      <c r="B5" s="57">
        <f>IF(B4&lt;10,10,ROUND(B4/10,0)*10)</f>
        <v>50</v>
      </c>
      <c r="C5" s="58"/>
      <c r="D5" s="6"/>
      <c r="E5" s="39"/>
      <c r="F5" s="67"/>
      <c r="G5" s="68"/>
      <c r="I5" s="23" t="s">
        <v>11</v>
      </c>
      <c r="J5" s="24">
        <v>0.675</v>
      </c>
    </row>
    <row r="6" spans="1:10" ht="16.5" customHeight="1" thickBot="1">
      <c r="A6" s="7" t="s">
        <v>0</v>
      </c>
      <c r="B6" s="59">
        <f>B5/10</f>
        <v>5</v>
      </c>
      <c r="C6" s="60"/>
      <c r="E6" s="40"/>
      <c r="F6" s="41"/>
      <c r="G6" s="42"/>
      <c r="I6" s="23" t="s">
        <v>12</v>
      </c>
      <c r="J6" s="23">
        <v>3</v>
      </c>
    </row>
    <row r="7" spans="1:10" ht="16.5" customHeight="1">
      <c r="A7" s="63">
        <f>IF(B5&lt;&gt;B4,"Die angegebene Mauerhöhe wird auf ein Vielfaches der Mauersteinhöhe angepasst.","")</f>
      </c>
      <c r="B7" s="63"/>
      <c r="C7" s="63"/>
      <c r="I7" s="25" t="s">
        <v>8</v>
      </c>
      <c r="J7" s="25">
        <v>0.225</v>
      </c>
    </row>
    <row r="8" spans="4:10" ht="16.5" customHeight="1" thickBot="1">
      <c r="D8" s="8"/>
      <c r="I8" s="25" t="s">
        <v>54</v>
      </c>
      <c r="J8" s="25">
        <f>B10-(F4*(2*(J7/2)))</f>
        <v>5.175</v>
      </c>
    </row>
    <row r="9" spans="1:13" ht="18" customHeight="1">
      <c r="A9" s="4" t="s">
        <v>5</v>
      </c>
      <c r="B9" s="61">
        <v>5.25</v>
      </c>
      <c r="C9" s="62"/>
      <c r="D9" s="9"/>
      <c r="E9" s="69" t="s">
        <v>52</v>
      </c>
      <c r="F9" s="69"/>
      <c r="G9" s="69"/>
      <c r="I9" s="25"/>
      <c r="J9" s="25" t="s">
        <v>55</v>
      </c>
      <c r="M9" s="23" t="s">
        <v>56</v>
      </c>
    </row>
    <row r="10" spans="1:14" ht="16.5" customHeight="1">
      <c r="A10" s="5" t="s">
        <v>1</v>
      </c>
      <c r="B10" s="55">
        <f>IF(B9&lt;1.35,1.35,ROUND(B9/0.225,0)*0.225)</f>
        <v>5.175</v>
      </c>
      <c r="C10" s="56"/>
      <c r="D10" s="10"/>
      <c r="E10" s="69"/>
      <c r="F10" s="69"/>
      <c r="G10" s="69"/>
      <c r="I10" s="29" t="s">
        <v>13</v>
      </c>
      <c r="J10" s="29">
        <v>1</v>
      </c>
      <c r="K10" s="29">
        <v>2</v>
      </c>
      <c r="M10" s="29">
        <v>1</v>
      </c>
      <c r="N10" s="29">
        <v>2</v>
      </c>
    </row>
    <row r="11" spans="1:14" ht="16.5" customHeight="1" thickBot="1">
      <c r="A11" s="7"/>
      <c r="B11" s="34"/>
      <c r="C11" s="35"/>
      <c r="D11" s="11"/>
      <c r="E11" s="69"/>
      <c r="F11" s="69"/>
      <c r="G11" s="69"/>
      <c r="I11" s="23" t="s">
        <v>10</v>
      </c>
      <c r="J11" s="23">
        <f>B10/(J5/J6)</f>
        <v>23</v>
      </c>
      <c r="K11" s="23">
        <f>J11-2</f>
        <v>21</v>
      </c>
      <c r="M11" s="23">
        <f>J8/(J5/J6)</f>
        <v>23</v>
      </c>
      <c r="N11" s="23">
        <f>M11-2</f>
        <v>21</v>
      </c>
    </row>
    <row r="12" spans="1:14" ht="16.5" customHeight="1">
      <c r="A12" s="51" t="str">
        <f>IF(B10&lt;&gt;B9,"Die angegebene Mauerlänge wird auf eine Vielfaches der möglichen Elementlängen angepasst. Dabei wird von bauseits herzustellenden Drittelsteinen (Länge 22,5 cm) ausgegenen.","")</f>
        <v>Die angegebene Mauerlänge wird auf eine Vielfaches der möglichen Elementlängen angepasst. Dabei wird von bauseits herzustellenden Drittelsteinen (Länge 22,5 cm) ausgegenen.</v>
      </c>
      <c r="B12" s="51"/>
      <c r="C12" s="51"/>
      <c r="I12" s="23" t="s">
        <v>17</v>
      </c>
      <c r="J12" s="26">
        <f>ROUNDDOWN(J11/$J$6,0)</f>
        <v>7</v>
      </c>
      <c r="K12" s="26">
        <f>ROUNDDOWN(K11/$J$6,0)</f>
        <v>7</v>
      </c>
      <c r="M12" s="26">
        <f>ROUNDDOWN(M11/$J$6,0)</f>
        <v>7</v>
      </c>
      <c r="N12" s="26">
        <f>ROUNDDOWN(N11/$J$6,0)</f>
        <v>7</v>
      </c>
    </row>
    <row r="13" spans="1:14" ht="16.5" customHeight="1">
      <c r="A13" s="52"/>
      <c r="B13" s="52"/>
      <c r="C13" s="52"/>
      <c r="I13" s="23" t="s">
        <v>18</v>
      </c>
      <c r="J13" s="26">
        <f>IF(MOD(J11,$J$6)=1,1,0)</f>
        <v>0</v>
      </c>
      <c r="K13" s="26">
        <f>IF(MOD(K11,$J$6)=1,1,0)</f>
        <v>0</v>
      </c>
      <c r="M13" s="26">
        <f>IF(MOD(M11,$J$6)=1,1,0)</f>
        <v>0</v>
      </c>
      <c r="N13" s="26">
        <f>IF(MOD(N11,$J$6)=1,1,0)</f>
        <v>0</v>
      </c>
    </row>
    <row r="14" spans="1:14" ht="16.5" customHeight="1">
      <c r="A14" s="50">
        <f>IF(B5&gt;100,"Bitte beachten Sie die maximale Aufbauhöhe von 1,00 m bei freistehendem Aufbau bzw. die geringeren Aufbauhöhen bei hinterfüllter Ausführung.","")</f>
      </c>
      <c r="B14" s="50"/>
      <c r="C14" s="50"/>
      <c r="I14" s="23" t="s">
        <v>19</v>
      </c>
      <c r="J14" s="26">
        <f>IF(MOD(J11,$J$6)=2,1,0)</f>
        <v>1</v>
      </c>
      <c r="K14" s="26">
        <f>IF(MOD(K11,$J$6)=2,1,0)+1</f>
        <v>1</v>
      </c>
      <c r="M14" s="26">
        <f>IF(MOD(M11,$J$6)=2,1,0)</f>
        <v>1</v>
      </c>
      <c r="N14" s="26">
        <f>IF(MOD(N11,$J$6)=2,1,0)+1</f>
        <v>1</v>
      </c>
    </row>
    <row r="15" spans="1:14" ht="16.5" customHeight="1">
      <c r="A15" s="50"/>
      <c r="B15" s="50"/>
      <c r="C15" s="50"/>
      <c r="I15" s="2" t="s">
        <v>25</v>
      </c>
      <c r="J15" s="16">
        <f>ROUNDUP(B6/2,0)</f>
        <v>3</v>
      </c>
      <c r="K15" s="16">
        <f>ROUNDDOWN((B6+0.5)/2,0)</f>
        <v>2</v>
      </c>
      <c r="M15" s="16">
        <f>ROUNDUP(B6/2,0)</f>
        <v>3</v>
      </c>
      <c r="N15" s="16">
        <f>ROUNDDOWN((B6+0.5)/2,0)</f>
        <v>2</v>
      </c>
    </row>
    <row r="16" spans="1:14" ht="16.5" customHeight="1">
      <c r="A16" s="50"/>
      <c r="B16" s="50"/>
      <c r="C16" s="50"/>
      <c r="I16" s="27" t="s">
        <v>23</v>
      </c>
      <c r="J16" s="28"/>
      <c r="K16" s="28"/>
      <c r="M16" s="28"/>
      <c r="N16" s="28"/>
    </row>
    <row r="17" spans="1:14" ht="16.5" customHeight="1">
      <c r="A17" s="19" t="s">
        <v>53</v>
      </c>
      <c r="B17" s="19"/>
      <c r="C17" s="19"/>
      <c r="E17" s="19" t="str">
        <f>"Bedarf bei "&amp;F4&amp;IF(F4=1," Ecke "," Ecken ")&amp;"im normalen Drittelversatz"</f>
        <v>Bedarf bei 0 Ecken im normalen Drittelversatz</v>
      </c>
      <c r="F17" s="19"/>
      <c r="G17" s="19"/>
      <c r="I17" s="2" t="s">
        <v>14</v>
      </c>
      <c r="J17" s="2">
        <f>2-J18-J19</f>
        <v>1</v>
      </c>
      <c r="K17" s="2">
        <f>2-K18-K19</f>
        <v>1</v>
      </c>
      <c r="M17" s="2">
        <f>2-M18-M19</f>
        <v>1</v>
      </c>
      <c r="N17" s="2">
        <f>2-N18-N19</f>
        <v>1</v>
      </c>
    </row>
    <row r="18" spans="1:14" ht="16.5" customHeight="1">
      <c r="A18" s="13" t="s">
        <v>3</v>
      </c>
      <c r="C18" s="14" t="s">
        <v>4</v>
      </c>
      <c r="I18" s="2" t="s">
        <v>15</v>
      </c>
      <c r="J18" s="2">
        <f>+J13</f>
        <v>0</v>
      </c>
      <c r="K18" s="2">
        <f>+K13</f>
        <v>0</v>
      </c>
      <c r="M18" s="2">
        <f>+M13</f>
        <v>0</v>
      </c>
      <c r="N18" s="2">
        <f>+N13</f>
        <v>0</v>
      </c>
    </row>
    <row r="19" spans="1:14" ht="16.5" customHeight="1">
      <c r="A19" s="37" t="s">
        <v>32</v>
      </c>
      <c r="B19" s="33"/>
      <c r="C19" s="36">
        <f>ROUNDUP(((C22*0.225)+(C21*0.45))/0.675,0)+C20</f>
        <v>24</v>
      </c>
      <c r="E19" s="37" t="s">
        <v>32</v>
      </c>
      <c r="F19" s="33"/>
      <c r="G19" s="36">
        <f>ROUNDUP(((G22*0.225)+(G21*0.45))/0.675,0)+G20</f>
        <v>0</v>
      </c>
      <c r="I19" s="2" t="s">
        <v>16</v>
      </c>
      <c r="J19" s="2">
        <f>+J14</f>
        <v>1</v>
      </c>
      <c r="K19" s="2">
        <f>+K14</f>
        <v>1</v>
      </c>
      <c r="M19" s="2">
        <f>+M14</f>
        <v>1</v>
      </c>
      <c r="N19" s="2">
        <f>+N14</f>
        <v>1</v>
      </c>
    </row>
    <row r="20" spans="1:14" ht="16.5" customHeight="1">
      <c r="A20" s="30" t="s">
        <v>34</v>
      </c>
      <c r="C20" s="15">
        <f>J21*J15+K21*K15-J24*J25-K24*K25</f>
        <v>24</v>
      </c>
      <c r="D20" s="12"/>
      <c r="E20" s="30" t="s">
        <v>34</v>
      </c>
      <c r="G20" s="15">
        <f>IF(F4=0,0,(M21*M15+N21*N15-M24*M25-N24*N25)-(B6-1))</f>
        <v>0</v>
      </c>
      <c r="I20" s="27" t="s">
        <v>24</v>
      </c>
      <c r="J20" s="28"/>
      <c r="K20" s="28"/>
      <c r="M20" s="28"/>
      <c r="N20" s="28"/>
    </row>
    <row r="21" spans="1:14" ht="16.5" customHeight="1">
      <c r="A21" s="30" t="s">
        <v>35</v>
      </c>
      <c r="C21" s="15">
        <f>J23*J15+K23*K15-J24*J27-K24*K27</f>
        <v>0</v>
      </c>
      <c r="E21" s="30" t="s">
        <v>35</v>
      </c>
      <c r="G21" s="15">
        <f>IF(F4=0,0,M23*M15+N23*N15-M24*M27-N24*N27)</f>
        <v>0</v>
      </c>
      <c r="I21" s="2" t="s">
        <v>20</v>
      </c>
      <c r="J21" s="2">
        <f aca="true" t="shared" si="0" ref="J21:K23">J12-J17</f>
        <v>6</v>
      </c>
      <c r="K21" s="2">
        <f t="shared" si="0"/>
        <v>6</v>
      </c>
      <c r="M21" s="2">
        <f aca="true" t="shared" si="1" ref="M21:N23">M12-M17</f>
        <v>6</v>
      </c>
      <c r="N21" s="2">
        <f t="shared" si="1"/>
        <v>6</v>
      </c>
    </row>
    <row r="22" spans="1:14" ht="16.5" customHeight="1">
      <c r="A22" s="30" t="s">
        <v>36</v>
      </c>
      <c r="C22" s="15">
        <f>J22*J15+K22*K15-J24*J26-K24*K26</f>
        <v>0</v>
      </c>
      <c r="D22" s="16"/>
      <c r="E22" s="30" t="s">
        <v>36</v>
      </c>
      <c r="G22" s="15">
        <f>IF(F4=0,0,M22*M15+N22*N15-M24*M26-N24*N26)</f>
        <v>0</v>
      </c>
      <c r="H22" s="18"/>
      <c r="I22" s="2" t="s">
        <v>21</v>
      </c>
      <c r="J22" s="2">
        <f t="shared" si="0"/>
        <v>0</v>
      </c>
      <c r="K22" s="2">
        <f t="shared" si="0"/>
        <v>0</v>
      </c>
      <c r="M22" s="2">
        <f t="shared" si="1"/>
        <v>0</v>
      </c>
      <c r="N22" s="2">
        <f t="shared" si="1"/>
        <v>0</v>
      </c>
    </row>
    <row r="23" spans="1:14" ht="16.5" customHeight="1">
      <c r="A23" s="37" t="s">
        <v>40</v>
      </c>
      <c r="B23" s="33"/>
      <c r="C23" s="36">
        <f>ROUNDUP(((C26*0.225)+(C25*0.45))/0.675,0)+C24</f>
        <v>6</v>
      </c>
      <c r="D23" s="16"/>
      <c r="E23" s="37" t="s">
        <v>40</v>
      </c>
      <c r="F23" s="33"/>
      <c r="G23" s="36">
        <f>ROUNDUP(((G26*0.225)+(G25*0.45))/0.675,0)+G24</f>
        <v>0</v>
      </c>
      <c r="I23" s="2" t="s">
        <v>22</v>
      </c>
      <c r="J23" s="2">
        <f t="shared" si="0"/>
        <v>0</v>
      </c>
      <c r="K23" s="2">
        <f t="shared" si="0"/>
        <v>0</v>
      </c>
      <c r="M23" s="2">
        <f t="shared" si="1"/>
        <v>0</v>
      </c>
      <c r="N23" s="2">
        <f t="shared" si="1"/>
        <v>0</v>
      </c>
    </row>
    <row r="24" spans="1:14" ht="16.5" customHeight="1">
      <c r="A24" s="30" t="s">
        <v>41</v>
      </c>
      <c r="C24" s="15">
        <f>J25+K25</f>
        <v>6</v>
      </c>
      <c r="D24" s="16"/>
      <c r="E24" s="30" t="s">
        <v>41</v>
      </c>
      <c r="G24" s="15">
        <f>IF(F4=0,0,(M25+N25)-1)</f>
        <v>0</v>
      </c>
      <c r="I24" s="31" t="s">
        <v>26</v>
      </c>
      <c r="J24" s="32">
        <f>IF(J15&gt;K15,1,0)</f>
        <v>1</v>
      </c>
      <c r="K24" s="32">
        <f>IF(K15=J15,1,0)</f>
        <v>0</v>
      </c>
      <c r="M24" s="32">
        <f>IF(M15&gt;N15,1,0)</f>
        <v>1</v>
      </c>
      <c r="N24" s="32">
        <f>IF(N15=M15,1,0)</f>
        <v>0</v>
      </c>
    </row>
    <row r="25" spans="1:14" ht="16.5" customHeight="1">
      <c r="A25" s="30" t="s">
        <v>42</v>
      </c>
      <c r="C25" s="15">
        <f>J27+K27</f>
        <v>0</v>
      </c>
      <c r="D25" s="16"/>
      <c r="E25" s="30" t="s">
        <v>42</v>
      </c>
      <c r="G25" s="15">
        <f>IF(F4=0,0,M27+N27)</f>
        <v>0</v>
      </c>
      <c r="I25" s="33" t="s">
        <v>20</v>
      </c>
      <c r="J25" s="33">
        <f aca="true" t="shared" si="2" ref="J25:K27">J21*J$24</f>
        <v>6</v>
      </c>
      <c r="K25" s="33">
        <f t="shared" si="2"/>
        <v>0</v>
      </c>
      <c r="M25" s="33">
        <f aca="true" t="shared" si="3" ref="M25:N27">M21*M$24</f>
        <v>6</v>
      </c>
      <c r="N25" s="33">
        <f t="shared" si="3"/>
        <v>0</v>
      </c>
    </row>
    <row r="26" spans="1:14" ht="16.5" customHeight="1">
      <c r="A26" s="30" t="s">
        <v>43</v>
      </c>
      <c r="C26" s="15">
        <f>J26+K26</f>
        <v>0</v>
      </c>
      <c r="E26" s="30" t="s">
        <v>43</v>
      </c>
      <c r="G26" s="15">
        <f>IF(F4=0,0,M26+N26)</f>
        <v>0</v>
      </c>
      <c r="I26" s="33" t="s">
        <v>21</v>
      </c>
      <c r="J26" s="33">
        <f t="shared" si="2"/>
        <v>0</v>
      </c>
      <c r="K26" s="33">
        <f t="shared" si="2"/>
        <v>0</v>
      </c>
      <c r="M26" s="33">
        <f t="shared" si="3"/>
        <v>0</v>
      </c>
      <c r="N26" s="33">
        <f t="shared" si="3"/>
        <v>0</v>
      </c>
    </row>
    <row r="27" spans="1:14" ht="16.5" customHeight="1">
      <c r="A27" s="37" t="s">
        <v>33</v>
      </c>
      <c r="B27" s="33"/>
      <c r="C27" s="36">
        <f>C30+C29+C28</f>
        <v>8</v>
      </c>
      <c r="E27" s="37" t="s">
        <v>33</v>
      </c>
      <c r="F27" s="33"/>
      <c r="G27" s="36">
        <f>G30+G29+G28</f>
        <v>0</v>
      </c>
      <c r="I27" s="33" t="s">
        <v>22</v>
      </c>
      <c r="J27" s="33">
        <f t="shared" si="2"/>
        <v>0</v>
      </c>
      <c r="K27" s="33">
        <f t="shared" si="2"/>
        <v>0</v>
      </c>
      <c r="M27" s="33">
        <f t="shared" si="3"/>
        <v>0</v>
      </c>
      <c r="N27" s="33">
        <f t="shared" si="3"/>
        <v>0</v>
      </c>
    </row>
    <row r="28" spans="1:14" ht="16.5" customHeight="1">
      <c r="A28" s="30" t="s">
        <v>37</v>
      </c>
      <c r="C28" s="15">
        <f>J17*J15+K17*K15-J24*J28-K24*K28</f>
        <v>4</v>
      </c>
      <c r="E28" s="30" t="s">
        <v>37</v>
      </c>
      <c r="G28" s="15">
        <f>IF(F4=0,0,(M17*M15+N17*N15-M24*M28-N24*N28)+(B6-1))</f>
        <v>0</v>
      </c>
      <c r="I28" s="33" t="s">
        <v>14</v>
      </c>
      <c r="J28" s="33">
        <f aca="true" t="shared" si="4" ref="J28:K30">J17*J$24</f>
        <v>1</v>
      </c>
      <c r="K28" s="33">
        <f t="shared" si="4"/>
        <v>0</v>
      </c>
      <c r="M28" s="33">
        <f aca="true" t="shared" si="5" ref="M28:N30">M17*M$24</f>
        <v>1</v>
      </c>
      <c r="N28" s="33">
        <f t="shared" si="5"/>
        <v>0</v>
      </c>
    </row>
    <row r="29" spans="1:14" ht="16.5" customHeight="1">
      <c r="A29" s="30" t="s">
        <v>38</v>
      </c>
      <c r="C29" s="15">
        <f>J19*J15+K19*K15-J24*J30-K24*K30</f>
        <v>4</v>
      </c>
      <c r="D29" s="17"/>
      <c r="E29" s="30" t="s">
        <v>38</v>
      </c>
      <c r="G29" s="15">
        <f>IF(F4=0,0,M19*M15+N19*N15-M24*M30-N24*N30)</f>
        <v>0</v>
      </c>
      <c r="I29" s="33" t="s">
        <v>27</v>
      </c>
      <c r="J29" s="33">
        <f t="shared" si="4"/>
        <v>0</v>
      </c>
      <c r="K29" s="33">
        <f t="shared" si="4"/>
        <v>0</v>
      </c>
      <c r="M29" s="33">
        <f t="shared" si="5"/>
        <v>0</v>
      </c>
      <c r="N29" s="33">
        <f t="shared" si="5"/>
        <v>0</v>
      </c>
    </row>
    <row r="30" spans="1:14" ht="18" customHeight="1">
      <c r="A30" s="30" t="s">
        <v>39</v>
      </c>
      <c r="C30" s="15">
        <f>J18*J15+K18*K15-J24*J29-K24*K29</f>
        <v>0</v>
      </c>
      <c r="E30" s="30" t="s">
        <v>39</v>
      </c>
      <c r="G30" s="15">
        <f>IF(F4=0,0,M18*M15+N18*N15-M24*M29-N24*N29)</f>
        <v>0</v>
      </c>
      <c r="I30" s="33" t="s">
        <v>28</v>
      </c>
      <c r="J30" s="33">
        <f t="shared" si="4"/>
        <v>1</v>
      </c>
      <c r="K30" s="33">
        <f t="shared" si="4"/>
        <v>0</v>
      </c>
      <c r="M30" s="33">
        <f t="shared" si="5"/>
        <v>1</v>
      </c>
      <c r="N30" s="33">
        <f t="shared" si="5"/>
        <v>0</v>
      </c>
    </row>
    <row r="31" spans="1:7" ht="15.75">
      <c r="A31" s="37" t="s">
        <v>44</v>
      </c>
      <c r="B31" s="33"/>
      <c r="C31" s="36">
        <f>C34+C33+C32</f>
        <v>2</v>
      </c>
      <c r="E31" s="37" t="s">
        <v>44</v>
      </c>
      <c r="F31" s="33"/>
      <c r="G31" s="36">
        <f>G34+G33+G32</f>
        <v>0</v>
      </c>
    </row>
    <row r="32" spans="1:7" ht="15.75">
      <c r="A32" s="30" t="s">
        <v>45</v>
      </c>
      <c r="C32" s="15">
        <f>J28+K28</f>
        <v>1</v>
      </c>
      <c r="E32" s="30" t="s">
        <v>45</v>
      </c>
      <c r="G32" s="15">
        <f>IF(F4=0,0,(M28+N28)+1)</f>
        <v>0</v>
      </c>
    </row>
    <row r="33" spans="1:7" ht="15.75">
      <c r="A33" s="30" t="s">
        <v>46</v>
      </c>
      <c r="C33" s="15">
        <f>J30+K30</f>
        <v>1</v>
      </c>
      <c r="E33" s="30" t="s">
        <v>46</v>
      </c>
      <c r="G33" s="15">
        <f>IF(F4=0,0,M30+N30)</f>
        <v>0</v>
      </c>
    </row>
    <row r="34" spans="1:7" ht="15.75">
      <c r="A34" s="30" t="s">
        <v>47</v>
      </c>
      <c r="C34" s="15">
        <f>J29+K29</f>
        <v>0</v>
      </c>
      <c r="E34" s="30" t="s">
        <v>47</v>
      </c>
      <c r="G34" s="15">
        <f>IF(F4=0,0,M29+N29)</f>
        <v>0</v>
      </c>
    </row>
    <row r="35" spans="1:3" ht="15.75">
      <c r="A35" s="30"/>
      <c r="C35" s="15"/>
    </row>
    <row r="36" spans="1:7" ht="12.75" customHeight="1">
      <c r="A36" s="2" t="s">
        <v>31</v>
      </c>
      <c r="E36" s="70" t="s">
        <v>57</v>
      </c>
      <c r="F36" s="70"/>
      <c r="G36" s="70"/>
    </row>
    <row r="37" spans="1:7" ht="12.75">
      <c r="A37" s="2" t="s">
        <v>30</v>
      </c>
      <c r="E37" s="70"/>
      <c r="F37" s="70"/>
      <c r="G37" s="70"/>
    </row>
    <row r="38" spans="1:7" ht="12.75">
      <c r="A38" s="2" t="s">
        <v>48</v>
      </c>
      <c r="E38" s="70"/>
      <c r="F38" s="70"/>
      <c r="G38" s="70"/>
    </row>
    <row r="39" spans="5:7" ht="12.75">
      <c r="E39" s="70"/>
      <c r="F39" s="70"/>
      <c r="G39" s="70"/>
    </row>
    <row r="40" spans="5:7" ht="12.75">
      <c r="E40" s="70"/>
      <c r="F40" s="70"/>
      <c r="G40" s="70"/>
    </row>
    <row r="42" ht="12.75"/>
    <row r="43" ht="12.75"/>
    <row r="44" ht="12.75"/>
    <row r="45" ht="12.75"/>
    <row r="46" ht="12.75"/>
  </sheetData>
  <sheetProtection password="AC95" sheet="1" objects="1" scenarios="1" selectLockedCells="1"/>
  <mergeCells count="13">
    <mergeCell ref="E36:G40"/>
    <mergeCell ref="B4:C4"/>
    <mergeCell ref="B5:C5"/>
    <mergeCell ref="B6:C6"/>
    <mergeCell ref="A7:C7"/>
    <mergeCell ref="B9:C9"/>
    <mergeCell ref="B10:C10"/>
    <mergeCell ref="E1:G2"/>
    <mergeCell ref="A12:C13"/>
    <mergeCell ref="A14:C16"/>
    <mergeCell ref="F4:G4"/>
    <mergeCell ref="F5:G5"/>
    <mergeCell ref="E9:G11"/>
  </mergeCells>
  <conditionalFormatting sqref="B5:C5">
    <cfRule type="expression" priority="3" dxfId="0" stopIfTrue="1">
      <formula>$B$5&lt;&gt;$B$4</formula>
    </cfRule>
  </conditionalFormatting>
  <conditionalFormatting sqref="B5">
    <cfRule type="expression" priority="2" dxfId="0" stopIfTrue="1">
      <formula>$B$5&lt;&gt;$B$4</formula>
    </cfRule>
  </conditionalFormatting>
  <conditionalFormatting sqref="B10:C10">
    <cfRule type="expression" priority="1" dxfId="0" stopIfTrue="1">
      <formula>$B$10&lt;&gt;$B$9</formula>
    </cfRule>
  </conditionalFormatting>
  <printOptions/>
  <pageMargins left="0.2362204724409449" right="0.2362204724409449" top="0.5118110236220472" bottom="0.7086614173228347" header="0.31496062992125984" footer="0.31496062992125984"/>
  <pageSetup fitToHeight="1" fitToWidth="1" horizontalDpi="600" verticalDpi="600" orientation="portrait" paperSize="9" scale="70" r:id="rId3"/>
  <headerFooter alignWithMargins="0">
    <oddFooter>&amp;LKANN GmbH Baustoffwerke - Kundenservice - Tel. 02622 707-136 - info@kann.de - www.kann.de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KANN-Gruppe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wiesk</dc:creator>
  <cp:keywords/>
  <dc:description/>
  <cp:lastModifiedBy>Wies, Kay (KANN Baustoffwerke)</cp:lastModifiedBy>
  <cp:lastPrinted>2017-03-27T09:07:18Z</cp:lastPrinted>
  <dcterms:created xsi:type="dcterms:W3CDTF">2012-09-06T06:40:52Z</dcterms:created>
  <dcterms:modified xsi:type="dcterms:W3CDTF">2018-10-11T13:35:26Z</dcterms:modified>
  <cp:category/>
  <cp:version/>
  <cp:contentType/>
  <cp:contentStatus/>
</cp:coreProperties>
</file>